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zhu/Downloads/"/>
    </mc:Choice>
  </mc:AlternateContent>
  <xr:revisionPtr revIDLastSave="0" documentId="13_ncr:1_{36F51E70-6F3A-B34E-8F1F-879B4311E581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企业工程数据输入" sheetId="2" r:id="rId1"/>
    <sheet name="人力成本计算" sheetId="3" r:id="rId2"/>
    <sheet name="资源成本计算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9" i="3"/>
  <c r="F6" i="3"/>
  <c r="F8" i="3"/>
  <c r="F16" i="3"/>
  <c r="F14" i="3"/>
  <c r="F15" i="3"/>
  <c r="F10" i="3"/>
  <c r="F5" i="3"/>
  <c r="F4" i="3"/>
  <c r="D3" i="4"/>
  <c r="F6" i="2" s="1"/>
  <c r="F13" i="3"/>
  <c r="F12" i="3"/>
  <c r="F11" i="3"/>
  <c r="F3" i="3"/>
  <c r="F5" i="2" l="1"/>
  <c r="I5" i="2" s="1"/>
</calcChain>
</file>

<file path=xl/sharedStrings.xml><?xml version="1.0" encoding="utf-8"?>
<sst xmlns="http://schemas.openxmlformats.org/spreadsheetml/2006/main" count="110" uniqueCount="94">
  <si>
    <t>企业工程数据输入</t>
  </si>
  <si>
    <t>价值报告</t>
  </si>
  <si>
    <t>根据填写的数据，自动生成价值报告</t>
  </si>
  <si>
    <t>人员信息</t>
  </si>
  <si>
    <t>价值项</t>
  </si>
  <si>
    <t>商业价值</t>
  </si>
  <si>
    <t>管理价值</t>
  </si>
  <si>
    <t>项目信息</t>
  </si>
  <si>
    <t>项目总数量（个）</t>
  </si>
  <si>
    <t>平均每月新增项目数量 （个）</t>
  </si>
  <si>
    <t>生态价值</t>
  </si>
  <si>
    <t>资源消耗</t>
  </si>
  <si>
    <t>测试环境集群资源消耗（万元/月）</t>
  </si>
  <si>
    <t>人力成本计算</t>
  </si>
  <si>
    <t>改进域</t>
  </si>
  <si>
    <t>改进点</t>
  </si>
  <si>
    <t>现状描述</t>
  </si>
  <si>
    <t>Zadig 方案</t>
  </si>
  <si>
    <t>采用 Zadig 后节约时间计算方式</t>
  </si>
  <si>
    <t>节约时间(小时/每月)</t>
  </si>
  <si>
    <t>新项目实施</t>
  </si>
  <si>
    <t>项目初始化</t>
  </si>
  <si>
    <t>没有统一标准，首次上线需要大量的沟通成本；任务报错无法快速定位问题；脚本分散难以复用，管理成本比较高</t>
  </si>
  <si>
    <t>使用统一的工程模板，建立运维工程规范；环境配置、集群资源使用入口管理规范、面向不同角色的定制规范化的工作流流程</t>
  </si>
  <si>
    <t>原单个项目上线关键步骤耗时估计 6 天；使用 Zadig 后缩短为 1 天</t>
  </si>
  <si>
    <t>开发阶段</t>
  </si>
  <si>
    <t>开发环境</t>
  </si>
  <si>
    <t>没有本地开发环境，自测联调互相等待或者相互影响</t>
  </si>
  <si>
    <t>Zadig 自测模式随时拉起子环境，结合 IDE 热部署能力，独享一套开发环境</t>
  </si>
  <si>
    <t>无需等待工作流执行：
工作流平均执行时长 * 部署次数</t>
  </si>
  <si>
    <t>业务变更</t>
  </si>
  <si>
    <t>服务串行构建部署到开发环境</t>
  </si>
  <si>
    <t>高并发工作流，并发构建、并发部署、并发测试</t>
  </si>
  <si>
    <t>预计比使用 Zadig 之前每次部署节约 30% 的等待时间： 
工作流平均执行时长 * 部署次数 *0.3</t>
  </si>
  <si>
    <t>业务配置变更（nacos/apollo）</t>
  </si>
  <si>
    <t>登录配置管理系统修改配置 -&gt; 登录发布平台重启服务</t>
  </si>
  <si>
    <t>执行 nacos 配置变更以及业务变更，一站式自动化变更业务配置</t>
  </si>
  <si>
    <t>运行时服务配置变更（K8s YAML）</t>
  </si>
  <si>
    <t>不透明，存在一定风险，找运维在发布平台/基础设施管理平台上修改</t>
  </si>
  <si>
    <t>直接在 Zadig 上操作，执行变更任务</t>
  </si>
  <si>
    <t>测试阶段</t>
  </si>
  <si>
    <t>业务配置变更(nacos/apollo)</t>
  </si>
  <si>
    <t>集成测试</t>
  </si>
  <si>
    <t>1. 分支测的是独立分支，而非 dev rebase的代码，这样验证的频次低且有效性低。转为持续集成，持续验证，减少风险2. 开发升级，测试一次只能验证一个功能，测试没有独立环境，存在干扰 当下存在一定等待，从串行测试 升级为 并行测试，边开发边测试。</t>
  </si>
  <si>
    <t>通过 Zadig 对未合并的MRs做前置验证，可提升测试效率。</t>
  </si>
  <si>
    <t>节约的测试时长 (可缩短至少 20% 的验证时间)*每月需要测试数量 (部署一次验证一次)</t>
  </si>
  <si>
    <t>冒烟测试左移</t>
  </si>
  <si>
    <t>开发提测后，手工执行冒烟测试</t>
  </si>
  <si>
    <t>冒烟测试前置，开发自测联调过程自动执行冒烟测试，快速获得质量反馈</t>
  </si>
  <si>
    <t>平均节约 20%（手动执行冒烟测试+ 出现问题返工时间） * 部署频次(部署一次验证一次)</t>
  </si>
  <si>
    <t>回归测试左移</t>
  </si>
  <si>
    <t>更新测试环境后，手动执行回归测试</t>
  </si>
  <si>
    <t>测试工作流中挂接自动化测试，自动完成回归测试，及时反馈测试结果</t>
  </si>
  <si>
    <t>平均节约20%的回归时间 * 部署频次（部署一次回归一次）</t>
  </si>
  <si>
    <t>安全扫描前置</t>
  </si>
  <si>
    <t>生产发布之前进行安全扫描</t>
  </si>
  <si>
    <t>安全扫描前置，及时发现问题并修复，以免影响发布过程</t>
  </si>
  <si>
    <t>每次安全不过时间打回损耗 4h * 安全不过次数</t>
  </si>
  <si>
    <t>发布阶段</t>
  </si>
  <si>
    <t>主要靠工单收集信息，然后串行执行服务部署过程</t>
  </si>
  <si>
    <t>Zadig 工作流自动生产工单 -&gt; 审批通过后 -&gt; 自动执行业务部署变更任务，并发构建部署</t>
  </si>
  <si>
    <t>资源成本计算</t>
  </si>
  <si>
    <t>优化点</t>
  </si>
  <si>
    <t>节约成本(万元/年)</t>
  </si>
  <si>
    <t>测试环境资源使用</t>
  </si>
  <si>
    <t>Zadig 环境睡眠能力，提升集群资源的利用率，综合降低资源成本</t>
  </si>
  <si>
    <t>系统资源+测试环境综合降本至少 30%</t>
  </si>
  <si>
    <r>
      <rPr>
        <b/>
        <sz val="10"/>
        <color rgb="FFACB2BA"/>
        <rFont val="Calibri"/>
        <family val="2"/>
      </rPr>
      <t>请根据企业实际情况填写</t>
    </r>
    <r>
      <rPr>
        <b/>
        <sz val="10"/>
        <color rgb="FFFF8800"/>
        <rFont val="Calibri"/>
        <family val="2"/>
      </rPr>
      <t>以下工程数据</t>
    </r>
  </si>
  <si>
    <t>Zadig 服务端 100% 开源，且云厂商中立，支持集成国内外各大厂商资源，包括阿里云、腾讯云、华为云、AWS、谷歌 GCP、微软云、自建云等。同时支持集成企业自建的 Nexus、Sonar、Habor、Nacos、Apollo 等系统，为开发者提供一站式体验</t>
    <phoneticPr fontId="4" type="noConversion"/>
  </si>
  <si>
    <t>提质：测试与质量内建、资源统一管理、权限严格管控，交付过程合规安全</t>
    <phoneticPr fontId="4" type="noConversion"/>
  </si>
  <si>
    <t>支撑企业全球业务交付，多云部署、业务跨集群迁移以及多架构多形态业务交付</t>
    <phoneticPr fontId="4" type="noConversion"/>
  </si>
  <si>
    <t>平均每次冒烟测试时长(分钟)</t>
    <phoneticPr fontId="4" type="noConversion"/>
  </si>
  <si>
    <t>使用 zadig 前工程耗时</t>
    <phoneticPr fontId="4" type="noConversion"/>
  </si>
  <si>
    <t>预估企业工程师平均薪资 (万元/ 年)</t>
    <phoneticPr fontId="4" type="noConversion"/>
  </si>
  <si>
    <t>降本：节省资源成本约</t>
    <phoneticPr fontId="4" type="noConversion"/>
  </si>
  <si>
    <t>价值点</t>
    <phoneticPr fontId="4" type="noConversion"/>
  </si>
  <si>
    <t>人/年，</t>
    <phoneticPr fontId="4" type="noConversion"/>
  </si>
  <si>
    <t>成本节省约</t>
    <phoneticPr fontId="4" type="noConversion"/>
  </si>
  <si>
    <t>增效：相当于多招聘了</t>
    <phoneticPr fontId="4" type="noConversion"/>
  </si>
  <si>
    <t>开发环境平均部署次数（次/天）</t>
    <phoneticPr fontId="4" type="noConversion"/>
  </si>
  <si>
    <t>测试环境平均部署次数（次/天）</t>
    <phoneticPr fontId="4" type="noConversion"/>
  </si>
  <si>
    <t>部署平均耗时(分钟)</t>
    <phoneticPr fontId="4" type="noConversion"/>
  </si>
  <si>
    <t>构建平均耗时(分钟)</t>
    <phoneticPr fontId="4" type="noConversion"/>
  </si>
  <si>
    <t>每次流程节约 0.3h * 发布频次</t>
    <phoneticPr fontId="4" type="noConversion"/>
  </si>
  <si>
    <t>每次流程节约 2h * 发布频次</t>
    <phoneticPr fontId="4" type="noConversion"/>
  </si>
  <si>
    <t>生产环境平均发布次数（次/周）</t>
    <phoneticPr fontId="4" type="noConversion"/>
  </si>
  <si>
    <r>
      <rPr>
        <b/>
        <sz val="20"/>
        <color rgb="FF00B050"/>
        <rFont val="等线"/>
        <family val="4"/>
        <charset val="134"/>
      </rPr>
      <t>万元</t>
    </r>
    <r>
      <rPr>
        <sz val="14"/>
        <color theme="1"/>
        <rFont val="等线"/>
        <family val="4"/>
        <charset val="134"/>
        <scheme val="minor"/>
      </rPr>
      <t>/年</t>
    </r>
    <phoneticPr fontId="4" type="noConversion"/>
  </si>
  <si>
    <t>平均每次集成测试时长(分钟)</t>
    <phoneticPr fontId="4" type="noConversion"/>
  </si>
  <si>
    <t>平均每次回归测试时长(分钟)</t>
    <phoneticPr fontId="4" type="noConversion"/>
  </si>
  <si>
    <t>安全扫描不过(次数/每月)</t>
    <phoneticPr fontId="4" type="noConversion"/>
  </si>
  <si>
    <t>每次流程耗时0.2h * (部署频次*0.1)</t>
    <phoneticPr fontId="4" type="noConversion"/>
  </si>
  <si>
    <t>每次流程耗时0.2h *(部署频次*0.1)</t>
    <phoneticPr fontId="4" type="noConversion"/>
  </si>
  <si>
    <t>每次流程和系统切换损耗 0.1h/次*(部署频次*0.2)</t>
    <phoneticPr fontId="4" type="noConversion"/>
  </si>
  <si>
    <t>每次流程和系统切换节约 0.1h/次*发布频次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</si>
</sst>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3">
    <font>
      <sz val="10"/>
      <color theme="1"/>
      <name val="等线"/>
      <family val="2"/>
      <scheme val="minor"/>
    </font>
    <font>
      <b/>
      <sz val="24"/>
      <color rgb="FF3370FF"/>
      <name val="等线"/>
      <family val="2"/>
      <scheme val="minor"/>
    </font>
    <font>
      <b/>
      <sz val="9.75"/>
      <color rgb="FFFFFFFF"/>
      <name val="等线"/>
      <family val="2"/>
      <scheme val="minor"/>
    </font>
    <font>
      <b/>
      <sz val="24"/>
      <color rgb="FF245BDB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24"/>
      <color rgb="FF000000"/>
      <name val="等线"/>
      <family val="4"/>
      <charset val="134"/>
      <scheme val="minor"/>
    </font>
    <font>
      <sz val="24"/>
      <color theme="1"/>
      <name val="等线"/>
      <family val="4"/>
      <charset val="134"/>
      <scheme val="minor"/>
    </font>
    <font>
      <b/>
      <sz val="10"/>
      <color rgb="FFACB2BA"/>
      <name val="等线"/>
      <family val="2"/>
      <scheme val="minor"/>
    </font>
    <font>
      <b/>
      <sz val="10"/>
      <color rgb="FFACB2BA"/>
      <name val="Calibri"/>
      <family val="2"/>
    </font>
    <font>
      <b/>
      <sz val="10"/>
      <color rgb="FFFF8800"/>
      <name val="Calibri"/>
      <family val="2"/>
    </font>
    <font>
      <sz val="10"/>
      <color rgb="FF000000"/>
      <name val="等线"/>
      <family val="2"/>
      <scheme val="minor"/>
    </font>
    <font>
      <sz val="10"/>
      <color rgb="FF8F959E"/>
      <name val="等线"/>
      <family val="2"/>
      <scheme val="minor"/>
    </font>
    <font>
      <sz val="14"/>
      <color rgb="FFFFFFFF"/>
      <name val="等线"/>
      <family val="2"/>
      <scheme val="minor"/>
    </font>
    <font>
      <sz val="14"/>
      <color theme="1"/>
      <name val="等线"/>
      <family val="4"/>
      <charset val="134"/>
      <scheme val="minor"/>
    </font>
    <font>
      <sz val="14"/>
      <color rgb="FFFFFFFF"/>
      <name val="等线"/>
      <family val="4"/>
      <charset val="134"/>
      <scheme val="minor"/>
    </font>
    <font>
      <sz val="14"/>
      <color rgb="FF000000"/>
      <name val="等线"/>
      <family val="4"/>
      <charset val="134"/>
      <scheme val="minor"/>
    </font>
    <font>
      <b/>
      <sz val="14"/>
      <color rgb="FFFF8800"/>
      <name val="等线"/>
      <family val="4"/>
      <charset val="134"/>
      <scheme val="minor"/>
    </font>
    <font>
      <b/>
      <sz val="14"/>
      <color rgb="FF000000"/>
      <name val="等线"/>
      <family val="4"/>
      <charset val="134"/>
      <scheme val="minor"/>
    </font>
    <font>
      <b/>
      <sz val="14"/>
      <color rgb="FFFFFFFF"/>
      <name val="等线"/>
      <family val="2"/>
      <scheme val="minor"/>
    </font>
    <font>
      <b/>
      <sz val="14"/>
      <color rgb="FFFFFFFF"/>
      <name val="等线"/>
      <family val="4"/>
      <charset val="134"/>
      <scheme val="minor"/>
    </font>
    <font>
      <b/>
      <sz val="20"/>
      <color rgb="FF00B050"/>
      <name val="等线"/>
      <family val="4"/>
      <charset val="134"/>
      <scheme val="minor"/>
    </font>
    <font>
      <b/>
      <sz val="20"/>
      <color rgb="FF00B050"/>
      <name val="等线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4E83FD"/>
      </patternFill>
    </fill>
    <fill>
      <patternFill patternType="solid">
        <fgColor rgb="FF3370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Protection="0"/>
  </cellStyleXfs>
  <cellXfs count="51">
    <xf numFmtId="0" fontId="0" fillId="0" borderId="0" xfId="0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9" fillId="3" borderId="12" xfId="0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" fontId="16" fillId="0" borderId="9" xfId="0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2" borderId="6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8" fillId="0" borderId="16" xfId="0" applyFont="1" applyBorder="1" applyAlignment="1" applyProtection="1">
      <alignment vertical="center"/>
      <protection hidden="1"/>
    </xf>
    <xf numFmtId="0" fontId="16" fillId="0" borderId="18" xfId="0" applyFont="1" applyBorder="1" applyAlignment="1" applyProtection="1">
      <alignment vertical="center"/>
      <protection hidden="1"/>
    </xf>
    <xf numFmtId="0" fontId="16" fillId="0" borderId="15" xfId="0" applyFont="1" applyBorder="1" applyAlignment="1" applyProtection="1">
      <alignment vertical="center"/>
      <protection hidden="1"/>
    </xf>
    <xf numFmtId="0" fontId="18" fillId="0" borderId="17" xfId="0" applyFont="1" applyBorder="1" applyAlignment="1" applyProtection="1">
      <alignment vertical="center" wrapText="1"/>
      <protection hidden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6" fillId="0" borderId="15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17" fillId="0" borderId="3" xfId="0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right" vertical="center"/>
    </xf>
    <xf numFmtId="0" fontId="17" fillId="0" borderId="5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7" fillId="0" borderId="15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vertical="center"/>
      <protection hidden="1"/>
    </xf>
    <xf numFmtId="0" fontId="15" fillId="2" borderId="6" xfId="0" applyFont="1" applyFill="1" applyBorder="1" applyAlignment="1" applyProtection="1">
      <alignment vertical="center"/>
      <protection hidden="1"/>
    </xf>
    <xf numFmtId="0" fontId="16" fillId="0" borderId="16" xfId="0" applyFont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6" fillId="0" borderId="17" xfId="0" applyFont="1" applyBorder="1" applyAlignment="1" applyProtection="1">
      <alignment vertical="center" wrapText="1"/>
      <protection hidden="1"/>
    </xf>
    <xf numFmtId="0" fontId="18" fillId="0" borderId="18" xfId="0" applyFont="1" applyBorder="1" applyAlignment="1" applyProtection="1">
      <alignment vertical="center"/>
      <protection hidden="1"/>
    </xf>
    <xf numFmtId="0" fontId="18" fillId="0" borderId="15" xfId="0" applyFont="1" applyBorder="1" applyAlignment="1" applyProtection="1">
      <alignment vertical="center"/>
      <protection hidden="1"/>
    </xf>
    <xf numFmtId="0" fontId="18" fillId="0" borderId="16" xfId="0" applyFont="1" applyBorder="1" applyAlignment="1" applyProtection="1">
      <alignment vertical="center"/>
      <protection hidden="1"/>
    </xf>
    <xf numFmtId="0" fontId="16" fillId="0" borderId="2" xfId="0" applyFont="1" applyBorder="1" applyAlignment="1">
      <alignment vertical="center"/>
    </xf>
    <xf numFmtId="176" fontId="21" fillId="0" borderId="18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248A-4A6C-B747-BB5F-E8CF5BEA33A0}">
  <sheetPr>
    <outlinePr summaryBelow="0" summaryRight="0"/>
  </sheetPr>
  <dimension ref="A1:T22"/>
  <sheetViews>
    <sheetView showGridLines="0" tabSelected="1" zoomScaleNormal="100" workbookViewId="0">
      <selection activeCell="D24" sqref="D24"/>
    </sheetView>
  </sheetViews>
  <sheetFormatPr baseColWidth="10" defaultColWidth="14" defaultRowHeight="23"/>
  <cols>
    <col min="1" max="1" width="49.796875" style="3" customWidth="1"/>
    <col min="2" max="2" width="15.59765625" style="36" customWidth="1"/>
    <col min="3" max="3" width="14" style="3"/>
    <col min="4" max="4" width="14" style="19"/>
    <col min="5" max="5" width="28.796875" style="19" customWidth="1"/>
    <col min="6" max="6" width="10.19921875" style="25" customWidth="1"/>
    <col min="7" max="7" width="10.796875" style="3" customWidth="1"/>
    <col min="8" max="8" width="15.3984375" style="3" customWidth="1"/>
    <col min="9" max="9" width="12.3984375" style="3" customWidth="1"/>
    <col min="10" max="10" width="32.3984375" style="3" customWidth="1"/>
    <col min="11" max="11" width="32" style="3" customWidth="1"/>
    <col min="12" max="16384" width="14" style="3"/>
  </cols>
  <sheetData>
    <row r="1" spans="1:20" s="5" customFormat="1" ht="31">
      <c r="A1" s="43" t="s">
        <v>0</v>
      </c>
      <c r="B1" s="43"/>
      <c r="C1" s="4"/>
      <c r="D1" s="39" t="s">
        <v>1</v>
      </c>
      <c r="E1" s="39"/>
      <c r="F1" s="39"/>
      <c r="G1" s="39"/>
      <c r="H1" s="39"/>
      <c r="I1" s="39"/>
      <c r="J1" s="39"/>
    </row>
    <row r="2" spans="1:20" s="7" customFormat="1" ht="20" customHeight="1">
      <c r="A2" s="44" t="s">
        <v>67</v>
      </c>
      <c r="B2" s="44"/>
      <c r="C2" s="6"/>
      <c r="D2" s="40" t="s">
        <v>2</v>
      </c>
      <c r="E2" s="40"/>
      <c r="F2" s="40"/>
      <c r="G2" s="40"/>
      <c r="H2" s="40"/>
      <c r="I2" s="40"/>
      <c r="J2" s="40"/>
    </row>
    <row r="3" spans="1:20" s="8" customFormat="1" ht="20" customHeight="1">
      <c r="A3" s="37" t="s">
        <v>3</v>
      </c>
      <c r="B3" s="37"/>
      <c r="D3" s="17" t="s">
        <v>4</v>
      </c>
      <c r="E3" s="17" t="s">
        <v>75</v>
      </c>
      <c r="F3" s="41"/>
      <c r="G3" s="41"/>
      <c r="H3" s="41"/>
      <c r="I3" s="41"/>
      <c r="J3" s="41"/>
    </row>
    <row r="4" spans="1:20" s="8" customFormat="1" ht="20" customHeight="1">
      <c r="A4" s="9" t="s">
        <v>73</v>
      </c>
      <c r="B4" s="31">
        <v>35</v>
      </c>
      <c r="D4" s="20" t="s">
        <v>5</v>
      </c>
      <c r="E4" s="42" t="s">
        <v>70</v>
      </c>
      <c r="F4" s="42"/>
      <c r="G4" s="42"/>
      <c r="H4" s="42"/>
      <c r="I4" s="42"/>
      <c r="J4" s="42"/>
    </row>
    <row r="5" spans="1:20" s="8" customFormat="1" ht="20" customHeight="1">
      <c r="B5" s="32"/>
      <c r="D5" s="46" t="s">
        <v>6</v>
      </c>
      <c r="E5" s="21" t="s">
        <v>78</v>
      </c>
      <c r="F5" s="50">
        <f>SUM(人力成本计算!F3:F16)/8*12/12/22.5</f>
        <v>4.4819444444444443</v>
      </c>
      <c r="G5" s="27" t="s">
        <v>76</v>
      </c>
      <c r="H5" s="27" t="s">
        <v>77</v>
      </c>
      <c r="I5" s="30">
        <f>F5*B4*1.45</f>
        <v>227.45868055555553</v>
      </c>
      <c r="J5" s="27" t="s">
        <v>86</v>
      </c>
    </row>
    <row r="6" spans="1:20" s="8" customFormat="1" ht="20" customHeight="1">
      <c r="A6" s="37" t="s">
        <v>7</v>
      </c>
      <c r="B6" s="37"/>
      <c r="D6" s="47"/>
      <c r="E6" s="22" t="s">
        <v>74</v>
      </c>
      <c r="F6" s="29">
        <f>资源成本计算!D3</f>
        <v>36</v>
      </c>
      <c r="G6" s="38" t="s">
        <v>86</v>
      </c>
      <c r="H6" s="38"/>
      <c r="I6" s="26"/>
      <c r="J6" s="26"/>
    </row>
    <row r="7" spans="1:20" s="8" customFormat="1" ht="20" customHeight="1">
      <c r="A7" s="10" t="s">
        <v>8</v>
      </c>
      <c r="B7" s="33">
        <v>10</v>
      </c>
      <c r="C7" s="10"/>
      <c r="D7" s="48"/>
      <c r="E7" s="42" t="s">
        <v>69</v>
      </c>
      <c r="F7" s="42"/>
      <c r="G7" s="42"/>
      <c r="H7" s="42"/>
      <c r="I7" s="42"/>
      <c r="J7" s="42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8" customFormat="1" ht="67" customHeight="1">
      <c r="A8" s="9" t="s">
        <v>9</v>
      </c>
      <c r="B8" s="31">
        <v>0</v>
      </c>
      <c r="D8" s="23" t="s">
        <v>10</v>
      </c>
      <c r="E8" s="45" t="s">
        <v>68</v>
      </c>
      <c r="F8" s="45"/>
      <c r="G8" s="45"/>
      <c r="H8" s="45"/>
      <c r="I8" s="45"/>
      <c r="J8" s="45"/>
    </row>
    <row r="9" spans="1:20" s="8" customFormat="1" ht="20" customHeight="1">
      <c r="A9" s="9" t="s">
        <v>79</v>
      </c>
      <c r="B9" s="31">
        <v>130</v>
      </c>
      <c r="D9" s="18"/>
      <c r="E9" s="18"/>
      <c r="F9" s="24"/>
    </row>
    <row r="10" spans="1:20" s="8" customFormat="1" ht="20" customHeight="1">
      <c r="A10" s="9" t="s">
        <v>80</v>
      </c>
      <c r="B10" s="31">
        <v>30</v>
      </c>
      <c r="D10" s="18"/>
      <c r="E10" s="18"/>
      <c r="F10" s="24"/>
    </row>
    <row r="11" spans="1:20" s="8" customFormat="1" ht="20" customHeight="1">
      <c r="A11" s="9" t="s">
        <v>85</v>
      </c>
      <c r="B11" s="31">
        <v>15</v>
      </c>
      <c r="D11" s="18"/>
      <c r="E11" s="18"/>
      <c r="F11" s="24"/>
    </row>
    <row r="12" spans="1:20" s="8" customFormat="1" ht="20" customHeight="1">
      <c r="B12" s="34"/>
      <c r="D12" s="18"/>
      <c r="E12" s="18"/>
      <c r="F12" s="24"/>
    </row>
    <row r="13" spans="1:20" s="8" customFormat="1" ht="20" customHeight="1">
      <c r="A13" s="37" t="s">
        <v>72</v>
      </c>
      <c r="B13" s="37"/>
      <c r="D13" s="18"/>
      <c r="E13" s="18"/>
      <c r="F13" s="24"/>
    </row>
    <row r="14" spans="1:20" s="8" customFormat="1" ht="20" customHeight="1">
      <c r="A14" s="9" t="s">
        <v>82</v>
      </c>
      <c r="B14" s="31">
        <v>2.5</v>
      </c>
      <c r="D14" s="18"/>
      <c r="E14" s="18"/>
      <c r="F14" s="24"/>
    </row>
    <row r="15" spans="1:20" s="8" customFormat="1" ht="20" customHeight="1">
      <c r="A15" s="28" t="s">
        <v>81</v>
      </c>
      <c r="B15" s="35">
        <v>5</v>
      </c>
      <c r="D15" s="18"/>
      <c r="E15" s="18"/>
      <c r="F15" s="24"/>
    </row>
    <row r="16" spans="1:20" s="8" customFormat="1" ht="20" customHeight="1">
      <c r="A16" s="9" t="s">
        <v>71</v>
      </c>
      <c r="B16" s="31">
        <v>10</v>
      </c>
      <c r="D16" s="18"/>
      <c r="E16" s="18"/>
      <c r="F16" s="24"/>
    </row>
    <row r="17" spans="1:6" s="8" customFormat="1" ht="20" customHeight="1">
      <c r="A17" s="9" t="s">
        <v>87</v>
      </c>
      <c r="B17" s="31">
        <v>0</v>
      </c>
      <c r="D17" s="18"/>
      <c r="E17" s="18"/>
      <c r="F17" s="24"/>
    </row>
    <row r="18" spans="1:6" s="8" customFormat="1" ht="20" customHeight="1">
      <c r="A18" s="9" t="s">
        <v>88</v>
      </c>
      <c r="B18" s="31">
        <v>0</v>
      </c>
      <c r="D18" s="18"/>
      <c r="E18" s="18"/>
      <c r="F18" s="24"/>
    </row>
    <row r="19" spans="1:6" s="8" customFormat="1" ht="20" customHeight="1">
      <c r="A19" s="9" t="s">
        <v>89</v>
      </c>
      <c r="B19" s="31">
        <v>0</v>
      </c>
      <c r="D19" s="18"/>
      <c r="E19" s="18"/>
      <c r="F19" s="24"/>
    </row>
    <row r="20" spans="1:6" s="8" customFormat="1" ht="20" customHeight="1">
      <c r="B20" s="34"/>
      <c r="D20" s="18"/>
      <c r="E20" s="18"/>
      <c r="F20" s="24"/>
    </row>
    <row r="21" spans="1:6" s="8" customFormat="1" ht="20" customHeight="1">
      <c r="A21" s="37" t="s">
        <v>11</v>
      </c>
      <c r="B21" s="37"/>
      <c r="D21" s="18"/>
      <c r="E21" s="18"/>
      <c r="F21" s="24"/>
    </row>
    <row r="22" spans="1:6" s="8" customFormat="1" ht="20" customHeight="1">
      <c r="A22" s="9" t="s">
        <v>12</v>
      </c>
      <c r="B22" s="31">
        <v>10</v>
      </c>
      <c r="D22" s="18"/>
      <c r="E22" s="18"/>
      <c r="F22" s="24"/>
    </row>
  </sheetData>
  <sheetProtection selectLockedCells="1"/>
  <mergeCells count="14">
    <mergeCell ref="A21:B21"/>
    <mergeCell ref="A13:B13"/>
    <mergeCell ref="A6:B6"/>
    <mergeCell ref="G6:H6"/>
    <mergeCell ref="D1:J1"/>
    <mergeCell ref="D2:J2"/>
    <mergeCell ref="F3:J3"/>
    <mergeCell ref="E4:J4"/>
    <mergeCell ref="A3:B3"/>
    <mergeCell ref="A1:B1"/>
    <mergeCell ref="A2:B2"/>
    <mergeCell ref="E8:J8"/>
    <mergeCell ref="E7:J7"/>
    <mergeCell ref="D5:D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64103-FF35-5D4A-AEBF-55DB5F247AC5}">
  <sheetPr>
    <outlinePr summaryBelow="0" summaryRight="0"/>
  </sheetPr>
  <dimension ref="A1:T16"/>
  <sheetViews>
    <sheetView zoomScaleNormal="100" workbookViewId="0">
      <pane ySplit="2" topLeftCell="A9" activePane="bottomLeft" state="frozen"/>
      <selection pane="bottomLeft" activeCell="E5" sqref="E5"/>
    </sheetView>
  </sheetViews>
  <sheetFormatPr baseColWidth="10" defaultColWidth="14" defaultRowHeight="13"/>
  <cols>
    <col min="1" max="4" width="41" customWidth="1"/>
    <col min="5" max="5" width="65.59765625" customWidth="1"/>
    <col min="6" max="6" width="41" customWidth="1"/>
  </cols>
  <sheetData>
    <row r="1" spans="1:20" ht="31">
      <c r="A1" s="43" t="s">
        <v>13</v>
      </c>
      <c r="B1" s="43"/>
      <c r="C1" s="43"/>
      <c r="D1" s="43"/>
      <c r="E1" s="43"/>
      <c r="F1" s="4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8" customFormat="1" ht="18">
      <c r="A2" s="11" t="s">
        <v>14</v>
      </c>
      <c r="B2" s="11" t="s">
        <v>15</v>
      </c>
      <c r="C2" s="11" t="s">
        <v>16</v>
      </c>
      <c r="D2" s="11" t="s">
        <v>17</v>
      </c>
      <c r="E2" s="11" t="s">
        <v>18</v>
      </c>
      <c r="F2" s="11" t="s">
        <v>19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8" customFormat="1" ht="76">
      <c r="A3" s="9" t="s">
        <v>20</v>
      </c>
      <c r="B3" s="13" t="s">
        <v>21</v>
      </c>
      <c r="C3" s="13" t="s">
        <v>22</v>
      </c>
      <c r="D3" s="10" t="s">
        <v>23</v>
      </c>
      <c r="E3" s="10" t="s">
        <v>24</v>
      </c>
      <c r="F3" s="14">
        <f>5*8*企业工程数据输入!B8</f>
        <v>0</v>
      </c>
    </row>
    <row r="4" spans="1:20" s="8" customFormat="1" ht="57">
      <c r="A4" s="49" t="s">
        <v>25</v>
      </c>
      <c r="B4" s="13" t="s">
        <v>26</v>
      </c>
      <c r="C4" s="13" t="s">
        <v>27</v>
      </c>
      <c r="D4" s="10" t="s">
        <v>28</v>
      </c>
      <c r="E4" s="10" t="s">
        <v>29</v>
      </c>
      <c r="F4" s="14">
        <f>(企业工程数据输入!B14+企业工程数据输入!B15)/60*企业工程数据输入!B9*22</f>
        <v>357.5</v>
      </c>
    </row>
    <row r="5" spans="1:20" s="8" customFormat="1" ht="38">
      <c r="A5" s="49"/>
      <c r="B5" s="13" t="s">
        <v>30</v>
      </c>
      <c r="C5" s="13" t="s">
        <v>31</v>
      </c>
      <c r="D5" s="10" t="s">
        <v>32</v>
      </c>
      <c r="E5" s="9" t="s">
        <v>33</v>
      </c>
      <c r="F5" s="14">
        <f>(企业工程数据输入!B14+企业工程数据输入!B15)/60*企业工程数据输入!B9 *0.3*22</f>
        <v>107.25</v>
      </c>
    </row>
    <row r="6" spans="1:20" s="8" customFormat="1" ht="38">
      <c r="A6" s="49"/>
      <c r="B6" s="13" t="s">
        <v>34</v>
      </c>
      <c r="C6" s="13" t="s">
        <v>35</v>
      </c>
      <c r="D6" s="10" t="s">
        <v>36</v>
      </c>
      <c r="E6" s="9" t="s">
        <v>92</v>
      </c>
      <c r="F6" s="14">
        <f>0.1*企业工程数据输入!B9*22*0.3</f>
        <v>85.8</v>
      </c>
    </row>
    <row r="7" spans="1:20" s="8" customFormat="1" ht="57">
      <c r="A7" s="49"/>
      <c r="B7" s="13" t="s">
        <v>37</v>
      </c>
      <c r="C7" s="13" t="s">
        <v>38</v>
      </c>
      <c r="D7" s="10" t="s">
        <v>39</v>
      </c>
      <c r="E7" s="9" t="s">
        <v>90</v>
      </c>
      <c r="F7" s="14">
        <f>0.2*企业工程数据输入!B9*22*0.1</f>
        <v>57.2</v>
      </c>
    </row>
    <row r="8" spans="1:20" s="8" customFormat="1" ht="38">
      <c r="A8" s="49" t="s">
        <v>40</v>
      </c>
      <c r="B8" s="13" t="s">
        <v>41</v>
      </c>
      <c r="C8" s="10" t="s">
        <v>35</v>
      </c>
      <c r="D8" s="10" t="s">
        <v>36</v>
      </c>
      <c r="E8" s="9" t="s">
        <v>92</v>
      </c>
      <c r="F8" s="14">
        <f>0.1*企业工程数据输入!B10*22*0.3</f>
        <v>19.8</v>
      </c>
    </row>
    <row r="9" spans="1:20" s="8" customFormat="1" ht="57">
      <c r="A9" s="49"/>
      <c r="B9" s="13" t="s">
        <v>37</v>
      </c>
      <c r="C9" s="13" t="s">
        <v>38</v>
      </c>
      <c r="D9" s="10" t="s">
        <v>39</v>
      </c>
      <c r="E9" s="9" t="s">
        <v>91</v>
      </c>
      <c r="F9" s="14">
        <f>0.2*0.1*企业工程数据输入!B10*22</f>
        <v>13.200000000000003</v>
      </c>
    </row>
    <row r="10" spans="1:20" s="8" customFormat="1" ht="171">
      <c r="A10" s="49"/>
      <c r="B10" s="15" t="s">
        <v>42</v>
      </c>
      <c r="C10" s="10" t="s">
        <v>43</v>
      </c>
      <c r="D10" s="10" t="s">
        <v>44</v>
      </c>
      <c r="E10" s="10" t="s">
        <v>45</v>
      </c>
      <c r="F10" s="14">
        <f>0.2*企业工程数据输入!B17/60*企业工程数据输入!B10*22</f>
        <v>0</v>
      </c>
    </row>
    <row r="11" spans="1:20" s="8" customFormat="1" ht="57">
      <c r="A11" s="49"/>
      <c r="B11" s="13" t="s">
        <v>46</v>
      </c>
      <c r="C11" s="9" t="s">
        <v>47</v>
      </c>
      <c r="D11" s="10" t="s">
        <v>48</v>
      </c>
      <c r="E11" s="10" t="s">
        <v>49</v>
      </c>
      <c r="F11" s="14">
        <f>0.2*企业工程数据输入!B16/60*企业工程数据输入!B10*22</f>
        <v>22</v>
      </c>
    </row>
    <row r="12" spans="1:20" s="8" customFormat="1" ht="57">
      <c r="A12" s="49"/>
      <c r="B12" s="13" t="s">
        <v>50</v>
      </c>
      <c r="C12" s="9" t="s">
        <v>51</v>
      </c>
      <c r="D12" s="10" t="s">
        <v>52</v>
      </c>
      <c r="E12" s="10" t="s">
        <v>53</v>
      </c>
      <c r="F12" s="14">
        <f>0.2*企业工程数据输入!B18/60*企业工程数据输入!B10*22</f>
        <v>0</v>
      </c>
    </row>
    <row r="13" spans="1:20" s="8" customFormat="1" ht="38">
      <c r="A13" s="49"/>
      <c r="B13" s="13" t="s">
        <v>54</v>
      </c>
      <c r="C13" s="9" t="s">
        <v>55</v>
      </c>
      <c r="D13" s="10" t="s">
        <v>56</v>
      </c>
      <c r="E13" s="10" t="s">
        <v>57</v>
      </c>
      <c r="F13" s="8">
        <f>4*企业工程数据输入!B19</f>
        <v>0</v>
      </c>
    </row>
    <row r="14" spans="1:20" s="8" customFormat="1" ht="38">
      <c r="A14" s="49" t="s">
        <v>58</v>
      </c>
      <c r="B14" s="13" t="s">
        <v>41</v>
      </c>
      <c r="C14" s="10" t="s">
        <v>35</v>
      </c>
      <c r="D14" s="10" t="s">
        <v>36</v>
      </c>
      <c r="E14" s="9" t="s">
        <v>93</v>
      </c>
      <c r="F14" s="14">
        <f>0.1*企业工程数据输入!B11*4</f>
        <v>6</v>
      </c>
    </row>
    <row r="15" spans="1:20" s="8" customFormat="1" ht="57">
      <c r="A15" s="49"/>
      <c r="B15" s="13" t="s">
        <v>37</v>
      </c>
      <c r="C15" s="13" t="s">
        <v>38</v>
      </c>
      <c r="D15" s="10" t="s">
        <v>39</v>
      </c>
      <c r="E15" s="9" t="s">
        <v>83</v>
      </c>
      <c r="F15" s="14">
        <f>0.3*企业工程数据输入!B11*4</f>
        <v>18</v>
      </c>
    </row>
    <row r="16" spans="1:20" s="8" customFormat="1" ht="57">
      <c r="A16" s="49"/>
      <c r="B16" s="9" t="s">
        <v>30</v>
      </c>
      <c r="C16" s="13" t="s">
        <v>59</v>
      </c>
      <c r="D16" s="10" t="s">
        <v>60</v>
      </c>
      <c r="E16" s="9" t="s">
        <v>84</v>
      </c>
      <c r="F16" s="8">
        <f>2*企业工程数据输入!B11*4</f>
        <v>120</v>
      </c>
    </row>
  </sheetData>
  <sheetProtection sheet="1" objects="1" scenarios="1"/>
  <mergeCells count="4">
    <mergeCell ref="A1:F1"/>
    <mergeCell ref="A4:A7"/>
    <mergeCell ref="A8:A13"/>
    <mergeCell ref="A14:A16"/>
  </mergeCells>
  <phoneticPr fontId="4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FBD5-952B-BB4E-A0B1-8EE050D53F3B}">
  <sheetPr>
    <outlinePr summaryBelow="0" summaryRight="0"/>
  </sheetPr>
  <dimension ref="A1:T3"/>
  <sheetViews>
    <sheetView showGridLines="0" workbookViewId="0">
      <selection activeCell="D3" sqref="D3"/>
    </sheetView>
  </sheetViews>
  <sheetFormatPr baseColWidth="10" defaultColWidth="41" defaultRowHeight="13"/>
  <cols>
    <col min="3" max="3" width="48.3984375" customWidth="1"/>
  </cols>
  <sheetData>
    <row r="1" spans="1:20" ht="31">
      <c r="A1" s="43" t="s">
        <v>61</v>
      </c>
      <c r="B1" s="43"/>
      <c r="C1" s="43"/>
      <c r="D1" s="43"/>
      <c r="E1" s="2"/>
      <c r="F1" s="2"/>
    </row>
    <row r="2" spans="1:20" s="8" customFormat="1" ht="18">
      <c r="A2" s="11" t="s">
        <v>62</v>
      </c>
      <c r="B2" s="11" t="s">
        <v>17</v>
      </c>
      <c r="C2" s="11" t="s">
        <v>18</v>
      </c>
      <c r="D2" s="11" t="s">
        <v>63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s="8" customFormat="1" ht="57">
      <c r="A3" s="9" t="s">
        <v>64</v>
      </c>
      <c r="B3" s="10" t="s">
        <v>65</v>
      </c>
      <c r="C3" s="9" t="s">
        <v>66</v>
      </c>
      <c r="D3" s="8">
        <f>12*企业工程数据输入!B22*0.3</f>
        <v>36</v>
      </c>
    </row>
  </sheetData>
  <sheetProtection sheet="1" objects="1" scenarios="1"/>
  <mergeCells count="1">
    <mergeCell ref="A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企业工程数据输入</vt:lpstr>
      <vt:lpstr>人力成本计算</vt:lpstr>
      <vt:lpstr>资源成本计算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zhujiali@koderover.com</cp:lastModifiedBy>
  <dcterms:modified xsi:type="dcterms:W3CDTF">2024-06-12T09:36:21Z</dcterms:modified>
</cp:coreProperties>
</file>